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8300" windowHeight="11640" activeTab="0"/>
  </bookViews>
  <sheets>
    <sheet name="Lebenszykluskosten" sheetId="1" r:id="rId1"/>
    <sheet name="Diagramm" sheetId="2" r:id="rId2"/>
    <sheet name="Hilfsrechnungen" sheetId="3" r:id="rId3"/>
  </sheets>
  <definedNames>
    <definedName name="_xlnm.Print_Area" localSheetId="0">'Lebenszykluskosten'!$A$1:$M$25</definedName>
  </definedNames>
  <calcPr fullCalcOnLoad="1"/>
</workbook>
</file>

<file path=xl/sharedStrings.xml><?xml version="1.0" encoding="utf-8"?>
<sst xmlns="http://schemas.openxmlformats.org/spreadsheetml/2006/main" count="113" uniqueCount="45">
  <si>
    <t>Angebot 2</t>
  </si>
  <si>
    <t>Angebot 5</t>
  </si>
  <si>
    <t>Hinweis:</t>
  </si>
  <si>
    <t>Füllen Sie bitte die gelben Zellen aus. Weiße Zellen werden automatisch berechnet and sollten nicht überschrieben werden.</t>
  </si>
  <si>
    <t>Angebot 1</t>
  </si>
  <si>
    <t>W</t>
  </si>
  <si>
    <t>€</t>
  </si>
  <si>
    <t>Strompreis [Euro/kWh]</t>
  </si>
  <si>
    <t>Diskontsatz [%]</t>
  </si>
  <si>
    <t>Angebot  3</t>
  </si>
  <si>
    <t>Angebot  4</t>
  </si>
  <si>
    <t>Angebot  6</t>
  </si>
  <si>
    <t>h/a</t>
  </si>
  <si>
    <t>a</t>
  </si>
  <si>
    <t>Beschaffungspreis pro Produkt [Euro/Produkt]</t>
  </si>
  <si>
    <t>Strombedarf [Watt]</t>
  </si>
  <si>
    <t>Strombedarf je Jahr [kWh/Jahr]</t>
  </si>
  <si>
    <t>Berechnungshilfe für Lebenszykluskosten</t>
  </si>
  <si>
    <t>Jahr</t>
  </si>
  <si>
    <t>Strompreis</t>
  </si>
  <si>
    <t>Stromkosten</t>
  </si>
  <si>
    <t>Energiepreissteigerung pro Jahr [%]</t>
  </si>
  <si>
    <t>Durchschnittliche Nutzungszeit pro Jahr [Stunden/Jahr]</t>
  </si>
  <si>
    <t>Angebotspreis</t>
  </si>
  <si>
    <t>Stromkosten gesamt</t>
  </si>
  <si>
    <t>Nutzungszeit</t>
  </si>
  <si>
    <t>Abzinsung</t>
  </si>
  <si>
    <t>Lebenszykluskosten gesamt</t>
  </si>
  <si>
    <t>Lebensdauer [Jahre]</t>
  </si>
  <si>
    <t>Gesamte Nutzungszeit [Stunden]</t>
  </si>
  <si>
    <t>h</t>
  </si>
  <si>
    <t>kWh/a</t>
  </si>
  <si>
    <t>kummuliert</t>
  </si>
  <si>
    <t>Diskontsatz</t>
  </si>
  <si>
    <t>Stromkosten abgezinst</t>
  </si>
  <si>
    <t>Angebot 3</t>
  </si>
  <si>
    <t>Angebot 4</t>
  </si>
  <si>
    <t>Angebot 6</t>
  </si>
  <si>
    <t>Das Ergebnis ist die Bestimmung der Lebenszykluskosten eines zu beschaffenden Produkts über die gesamte Lebensdauer.</t>
  </si>
  <si>
    <t xml:space="preserve">Die Berechnungshilfe wurde erstellt im Rahmen des EU-Projektes „Buy Smart – Green Procurement for Smart Purchasing“, gefördert mit Mitteln des Programms “Intelligent Energy – Europe” der Europäischen Kommission, gefördert vom Bundesministerium für Umwelt, Naturschutz und Reaktorsicherheit aufgrund eines Beschlusses des Deutschen Bundestages sowie von Vergabe24.
Gefördert durch: 
www.buy-smart.info
</t>
  </si>
  <si>
    <t>Siemens</t>
  </si>
  <si>
    <t>Dell</t>
  </si>
  <si>
    <t>HP</t>
  </si>
  <si>
    <t>Sony</t>
  </si>
  <si>
    <t>Hersteller/ Produkt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</si>
</sst>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00"/>
    <numFmt numFmtId="175" formatCode="0.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"/>
    <numFmt numFmtId="181" formatCode="0\ "/>
    <numFmt numFmtId="182" formatCode="0\ %"/>
    <numFmt numFmtId="183" formatCode="0.00000000"/>
    <numFmt numFmtId="184" formatCode="0.0000000"/>
    <numFmt numFmtId="185" formatCode="0.000000"/>
    <numFmt numFmtId="186" formatCode="#,##0.00\ &quot;€&quot;"/>
  </numFmts>
  <fonts count="45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5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182" fontId="2" fillId="33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9" fontId="2" fillId="33" borderId="0" xfId="52" applyFont="1" applyFill="1" applyBorder="1" applyAlignment="1">
      <alignment/>
    </xf>
    <xf numFmtId="186" fontId="0" fillId="33" borderId="16" xfId="0" applyNumberFormat="1" applyFill="1" applyBorder="1" applyAlignment="1">
      <alignment/>
    </xf>
    <xf numFmtId="2" fontId="0" fillId="33" borderId="16" xfId="42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2" fontId="2" fillId="37" borderId="16" xfId="0" applyNumberFormat="1" applyFont="1" applyFill="1" applyBorder="1" applyAlignment="1" applyProtection="1">
      <alignment/>
      <protection locked="0"/>
    </xf>
    <xf numFmtId="3" fontId="2" fillId="37" borderId="16" xfId="0" applyNumberFormat="1" applyFont="1" applyFill="1" applyBorder="1" applyAlignment="1" applyProtection="1">
      <alignment/>
      <protection locked="0"/>
    </xf>
    <xf numFmtId="4" fontId="2" fillId="37" borderId="16" xfId="0" applyNumberFormat="1" applyFont="1" applyFill="1" applyBorder="1" applyAlignment="1" applyProtection="1">
      <alignment/>
      <protection locked="0"/>
    </xf>
    <xf numFmtId="1" fontId="2" fillId="37" borderId="16" xfId="0" applyNumberFormat="1" applyFont="1" applyFill="1" applyBorder="1" applyAlignment="1" applyProtection="1">
      <alignment/>
      <protection locked="0"/>
    </xf>
    <xf numFmtId="9" fontId="2" fillId="37" borderId="16" xfId="52" applyFont="1" applyFill="1" applyBorder="1" applyAlignment="1" applyProtection="1">
      <alignment/>
      <protection locked="0"/>
    </xf>
    <xf numFmtId="10" fontId="2" fillId="37" borderId="16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3" fillId="38" borderId="0" xfId="0" applyFont="1" applyFill="1" applyBorder="1" applyAlignment="1">
      <alignment horizontal="center"/>
    </xf>
    <xf numFmtId="1" fontId="3" fillId="37" borderId="1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Lebenszykluskosten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75"/>
          <c:w val="0.95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Lebenszykluskosten!$A$19</c:f>
              <c:strCache>
                <c:ptCount val="1"/>
                <c:pt idx="0">
                  <c:v>Lebenszykluskosten gesamt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Lebenszykluskosten!$B$4:$M$4</c:f>
              <c:strCache>
                <c:ptCount val="12"/>
                <c:pt idx="0">
                  <c:v>Siemens</c:v>
                </c:pt>
                <c:pt idx="2">
                  <c:v>Dell</c:v>
                </c:pt>
                <c:pt idx="4">
                  <c:v>HP</c:v>
                </c:pt>
                <c:pt idx="6">
                  <c:v>Sony</c:v>
                </c:pt>
              </c:strCache>
            </c:strRef>
          </c:cat>
          <c:val>
            <c:numRef>
              <c:f>Lebenszykluskosten!$B$19:$M$19</c:f>
              <c:numCache>
                <c:ptCount val="12"/>
                <c:pt idx="0">
                  <c:v>2442.644670070201</c:v>
                </c:pt>
                <c:pt idx="1">
                  <c:v>0</c:v>
                </c:pt>
                <c:pt idx="2">
                  <c:v>831.9835025526504</c:v>
                </c:pt>
                <c:pt idx="3">
                  <c:v>0</c:v>
                </c:pt>
                <c:pt idx="4">
                  <c:v>721.3223350351003</c:v>
                </c:pt>
                <c:pt idx="5">
                  <c:v>0</c:v>
                </c:pt>
                <c:pt idx="6">
                  <c:v>665.9917512763252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Gerät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555"/>
          <c:w val="0.196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1438275</xdr:colOff>
      <xdr:row>27</xdr:row>
      <xdr:rowOff>752475</xdr:rowOff>
    </xdr:from>
    <xdr:to>
      <xdr:col>7</xdr:col>
      <xdr:colOff>742950</xdr:colOff>
      <xdr:row>27</xdr:row>
      <xdr:rowOff>3086100</xdr:rowOff>
    </xdr:to>
    <xdr:pic>
      <xdr:nvPicPr>
        <xdr:cNvPr id="1" name="Picture 1" descr="Alle 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677150"/>
          <a:ext cx="64389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0</xdr:row>
      <xdr:rowOff>0</xdr:rowOff>
    </xdr:from>
    <xdr:to>
      <xdr:col>12</xdr:col>
      <xdr:colOff>419100</xdr:colOff>
      <xdr:row>1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0"/>
          <a:ext cx="2724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27</xdr:row>
      <xdr:rowOff>657225</xdr:rowOff>
    </xdr:from>
    <xdr:to>
      <xdr:col>7</xdr:col>
      <xdr:colOff>466725</xdr:colOff>
      <xdr:row>27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7581900"/>
          <a:ext cx="23145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1438275</xdr:colOff>
      <xdr:row>27</xdr:row>
      <xdr:rowOff>733425</xdr:rowOff>
    </xdr:from>
    <xdr:to>
      <xdr:col>3</xdr:col>
      <xdr:colOff>657225</xdr:colOff>
      <xdr:row>27</xdr:row>
      <xdr:rowOff>1352550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t="-4615" r="46000"/>
        <a:stretch>
          <a:fillRect/>
        </a:stretch>
      </xdr:blipFill>
      <xdr:spPr>
        <a:xfrm>
          <a:off x="1438275" y="7658100"/>
          <a:ext cx="39909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2.421875" style="10" customWidth="1"/>
    <col min="2" max="2" width="13.00390625" style="10" bestFit="1" customWidth="1"/>
    <col min="3" max="3" width="6.140625" style="10" customWidth="1"/>
    <col min="4" max="4" width="11.421875" style="10" customWidth="1"/>
    <col min="5" max="5" width="6.28125" style="10" customWidth="1"/>
    <col min="6" max="6" width="11.421875" style="10" customWidth="1"/>
    <col min="7" max="7" width="6.28125" style="10" customWidth="1"/>
    <col min="8" max="8" width="11.421875" style="10" customWidth="1"/>
    <col min="9" max="9" width="6.421875" style="10" customWidth="1"/>
    <col min="10" max="10" width="12.28125" style="10" bestFit="1" customWidth="1"/>
    <col min="11" max="11" width="6.421875" style="10" customWidth="1"/>
    <col min="12" max="12" width="11.421875" style="10" customWidth="1"/>
    <col min="13" max="13" width="6.421875" style="10" customWidth="1"/>
    <col min="14" max="14" width="73.8515625" style="10" customWidth="1"/>
    <col min="15" max="16384" width="11.421875" style="10" customWidth="1"/>
  </cols>
  <sheetData>
    <row r="1" ht="28.5" customHeight="1">
      <c r="A1" s="23" t="s">
        <v>17</v>
      </c>
    </row>
    <row r="2" ht="72" customHeight="1">
      <c r="A2" s="23"/>
    </row>
    <row r="3" spans="1:14" ht="18.75" customHeight="1">
      <c r="A3" s="11"/>
      <c r="B3" s="49" t="s">
        <v>4</v>
      </c>
      <c r="C3" s="49"/>
      <c r="D3" s="49" t="s">
        <v>0</v>
      </c>
      <c r="E3" s="49"/>
      <c r="F3" s="49" t="s">
        <v>9</v>
      </c>
      <c r="G3" s="49"/>
      <c r="H3" s="49" t="s">
        <v>10</v>
      </c>
      <c r="I3" s="49"/>
      <c r="J3" s="49" t="s">
        <v>1</v>
      </c>
      <c r="K3" s="49"/>
      <c r="L3" s="49" t="s">
        <v>11</v>
      </c>
      <c r="M3" s="49"/>
      <c r="N3" s="1"/>
    </row>
    <row r="4" spans="1:14" ht="18.75" customHeight="1">
      <c r="A4" s="11" t="s">
        <v>44</v>
      </c>
      <c r="B4" s="50" t="s">
        <v>40</v>
      </c>
      <c r="C4" s="50"/>
      <c r="D4" s="50" t="s">
        <v>41</v>
      </c>
      <c r="E4" s="50"/>
      <c r="F4" s="50" t="s">
        <v>42</v>
      </c>
      <c r="G4" s="50"/>
      <c r="H4" s="50" t="s">
        <v>43</v>
      </c>
      <c r="I4" s="50"/>
      <c r="J4" s="50"/>
      <c r="K4" s="50"/>
      <c r="L4" s="50"/>
      <c r="M4" s="50"/>
      <c r="N4" s="1"/>
    </row>
    <row r="5" spans="1:14" ht="18.75" customHeight="1">
      <c r="A5" s="12" t="s">
        <v>23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"/>
    </row>
    <row r="6" spans="1:14" ht="18.75" customHeight="1">
      <c r="A6" s="5" t="s">
        <v>14</v>
      </c>
      <c r="B6" s="39">
        <v>2000</v>
      </c>
      <c r="C6" s="15" t="s">
        <v>6</v>
      </c>
      <c r="D6" s="39">
        <v>500</v>
      </c>
      <c r="E6" s="15" t="s">
        <v>6</v>
      </c>
      <c r="F6" s="39">
        <v>500</v>
      </c>
      <c r="G6" s="15" t="s">
        <v>6</v>
      </c>
      <c r="H6" s="39">
        <v>500</v>
      </c>
      <c r="I6" s="15" t="s">
        <v>6</v>
      </c>
      <c r="J6" s="39">
        <v>0</v>
      </c>
      <c r="K6" s="15" t="s">
        <v>6</v>
      </c>
      <c r="L6" s="39">
        <v>0</v>
      </c>
      <c r="M6" s="15" t="s">
        <v>6</v>
      </c>
      <c r="N6" s="3"/>
    </row>
    <row r="7" spans="1:14" ht="18.75" customHeight="1">
      <c r="A7" s="12" t="s">
        <v>25</v>
      </c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1"/>
    </row>
    <row r="8" spans="1:14" ht="18.75" customHeight="1">
      <c r="A8" s="5" t="s">
        <v>28</v>
      </c>
      <c r="B8" s="40">
        <v>5</v>
      </c>
      <c r="C8" s="13" t="s">
        <v>13</v>
      </c>
      <c r="D8" s="34">
        <f>$B$8</f>
        <v>5</v>
      </c>
      <c r="E8" s="13" t="s">
        <v>13</v>
      </c>
      <c r="F8" s="34">
        <f>$B$8</f>
        <v>5</v>
      </c>
      <c r="G8" s="13" t="s">
        <v>13</v>
      </c>
      <c r="H8" s="34">
        <f>$B$8</f>
        <v>5</v>
      </c>
      <c r="I8" s="15" t="s">
        <v>13</v>
      </c>
      <c r="J8" s="34">
        <f>$B$8</f>
        <v>5</v>
      </c>
      <c r="K8" s="15" t="s">
        <v>13</v>
      </c>
      <c r="L8" s="34">
        <f>$B$8</f>
        <v>5</v>
      </c>
      <c r="M8" s="15" t="s">
        <v>13</v>
      </c>
      <c r="N8" s="1"/>
    </row>
    <row r="9" spans="1:14" ht="18.75" customHeight="1">
      <c r="A9" s="5" t="s">
        <v>22</v>
      </c>
      <c r="B9" s="40">
        <v>1000</v>
      </c>
      <c r="C9" s="13" t="s">
        <v>12</v>
      </c>
      <c r="D9" s="34">
        <f>$B$9</f>
        <v>1000</v>
      </c>
      <c r="E9" s="13" t="s">
        <v>12</v>
      </c>
      <c r="F9" s="34">
        <f>$B$9</f>
        <v>1000</v>
      </c>
      <c r="G9" s="13" t="s">
        <v>12</v>
      </c>
      <c r="H9" s="34">
        <f>$B$9</f>
        <v>1000</v>
      </c>
      <c r="I9" s="13" t="s">
        <v>12</v>
      </c>
      <c r="J9" s="34">
        <f>$B$9</f>
        <v>1000</v>
      </c>
      <c r="K9" s="13" t="s">
        <v>12</v>
      </c>
      <c r="L9" s="34">
        <f>$B$9</f>
        <v>1000</v>
      </c>
      <c r="M9" s="13" t="s">
        <v>12</v>
      </c>
      <c r="N9" s="1"/>
    </row>
    <row r="10" spans="1:14" ht="18.75" customHeight="1">
      <c r="A10" s="5" t="s">
        <v>29</v>
      </c>
      <c r="B10" s="38">
        <f>B8*B9</f>
        <v>5000</v>
      </c>
      <c r="C10" s="21" t="s">
        <v>30</v>
      </c>
      <c r="D10" s="38">
        <f>D8*D9</f>
        <v>5000</v>
      </c>
      <c r="E10" s="21" t="s">
        <v>30</v>
      </c>
      <c r="F10" s="38">
        <f>F8*F9</f>
        <v>5000</v>
      </c>
      <c r="G10" s="21" t="s">
        <v>30</v>
      </c>
      <c r="H10" s="38">
        <f>H8*H9</f>
        <v>5000</v>
      </c>
      <c r="I10" s="21" t="s">
        <v>30</v>
      </c>
      <c r="J10" s="38">
        <f>J8*J9</f>
        <v>5000</v>
      </c>
      <c r="K10" s="21" t="s">
        <v>30</v>
      </c>
      <c r="L10" s="38">
        <f>L8*L9</f>
        <v>5000</v>
      </c>
      <c r="M10" s="21" t="s">
        <v>30</v>
      </c>
      <c r="N10" s="3"/>
    </row>
    <row r="11" spans="1:14" ht="18.75" customHeight="1">
      <c r="A11" s="12" t="s">
        <v>20</v>
      </c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"/>
    </row>
    <row r="12" spans="1:14" ht="18.75" customHeight="1">
      <c r="A12" s="5" t="s">
        <v>7</v>
      </c>
      <c r="B12" s="41">
        <v>0.23</v>
      </c>
      <c r="C12" s="15" t="s">
        <v>6</v>
      </c>
      <c r="D12" s="18">
        <f>$B$12</f>
        <v>0.23</v>
      </c>
      <c r="E12" s="15" t="s">
        <v>6</v>
      </c>
      <c r="F12" s="18">
        <f>$B$12</f>
        <v>0.23</v>
      </c>
      <c r="G12" s="15" t="s">
        <v>6</v>
      </c>
      <c r="H12" s="18">
        <f>$B$12</f>
        <v>0.23</v>
      </c>
      <c r="I12" s="15" t="s">
        <v>6</v>
      </c>
      <c r="J12" s="18">
        <f>$B$12</f>
        <v>0.23</v>
      </c>
      <c r="K12" s="15" t="s">
        <v>6</v>
      </c>
      <c r="L12" s="18">
        <f>$B$12</f>
        <v>0.23</v>
      </c>
      <c r="M12" s="15" t="s">
        <v>6</v>
      </c>
      <c r="N12" s="1"/>
    </row>
    <row r="13" spans="1:15" ht="18.75" customHeight="1">
      <c r="A13" s="5" t="s">
        <v>15</v>
      </c>
      <c r="B13" s="42">
        <v>400</v>
      </c>
      <c r="C13" s="15" t="s">
        <v>5</v>
      </c>
      <c r="D13" s="42">
        <v>300</v>
      </c>
      <c r="E13" s="15" t="s">
        <v>5</v>
      </c>
      <c r="F13" s="42">
        <v>200</v>
      </c>
      <c r="G13" s="15" t="s">
        <v>5</v>
      </c>
      <c r="H13" s="42">
        <v>150</v>
      </c>
      <c r="I13" s="15" t="s">
        <v>5</v>
      </c>
      <c r="J13" s="42">
        <v>0</v>
      </c>
      <c r="K13" s="15" t="s">
        <v>5</v>
      </c>
      <c r="L13" s="42">
        <v>0</v>
      </c>
      <c r="M13" s="15" t="s">
        <v>5</v>
      </c>
      <c r="N13" s="1"/>
      <c r="O13" s="1"/>
    </row>
    <row r="14" spans="1:15" ht="18.75" customHeight="1">
      <c r="A14" s="5" t="s">
        <v>21</v>
      </c>
      <c r="B14" s="43">
        <v>0.02</v>
      </c>
      <c r="C14" s="15"/>
      <c r="D14" s="35">
        <v>0.02</v>
      </c>
      <c r="E14" s="15"/>
      <c r="F14" s="35">
        <v>0.02</v>
      </c>
      <c r="G14" s="15"/>
      <c r="H14" s="35">
        <v>0.02</v>
      </c>
      <c r="I14" s="15"/>
      <c r="J14" s="35">
        <v>0.02</v>
      </c>
      <c r="K14" s="15"/>
      <c r="L14" s="35">
        <v>0.02</v>
      </c>
      <c r="M14" s="15"/>
      <c r="N14" s="1"/>
      <c r="O14" s="1"/>
    </row>
    <row r="15" spans="1:14" ht="18.75" customHeight="1">
      <c r="A15" s="5" t="s">
        <v>16</v>
      </c>
      <c r="B15" s="19">
        <f>(B13*B9)/1000</f>
        <v>400</v>
      </c>
      <c r="C15" s="13" t="s">
        <v>31</v>
      </c>
      <c r="D15" s="19">
        <f>(D13*D9)/1000</f>
        <v>300</v>
      </c>
      <c r="E15" s="13" t="s">
        <v>31</v>
      </c>
      <c r="F15" s="19">
        <f>(F13*F9)/1000</f>
        <v>200</v>
      </c>
      <c r="G15" s="13" t="s">
        <v>31</v>
      </c>
      <c r="H15" s="19">
        <f>(H13*H9)/1000</f>
        <v>150</v>
      </c>
      <c r="I15" s="13" t="s">
        <v>31</v>
      </c>
      <c r="J15" s="19">
        <f>(J13*J9)/1000</f>
        <v>0</v>
      </c>
      <c r="K15" s="13" t="s">
        <v>31</v>
      </c>
      <c r="L15" s="19">
        <f>(L13*L9)/1000</f>
        <v>0</v>
      </c>
      <c r="M15" s="13" t="s">
        <v>31</v>
      </c>
      <c r="N15" s="3"/>
    </row>
    <row r="16" spans="1:14" ht="18.75" customHeight="1">
      <c r="A16" s="5" t="s">
        <v>24</v>
      </c>
      <c r="B16" s="33">
        <f>B15*HLOOKUP($B$8,Hilfsrechnungen!$D$6:$R$8,3,FALSE)</f>
        <v>478.77169471999997</v>
      </c>
      <c r="C16" s="20" t="s">
        <v>6</v>
      </c>
      <c r="D16" s="33">
        <f>D15*HLOOKUP($B$8,Hilfsrechnungen!$D$6:$R$8,3,FALSE)</f>
        <v>359.07877104</v>
      </c>
      <c r="E16" s="20" t="s">
        <v>6</v>
      </c>
      <c r="F16" s="33">
        <f>F15*HLOOKUP($B$8,Hilfsrechnungen!$D$6:$R$8,3,FALSE)</f>
        <v>239.38584735999999</v>
      </c>
      <c r="G16" s="20" t="s">
        <v>6</v>
      </c>
      <c r="H16" s="33">
        <f>H15*HLOOKUP($B$8,Hilfsrechnungen!$D$6:$R$8,3,FALSE)</f>
        <v>179.53938552</v>
      </c>
      <c r="I16" s="20" t="s">
        <v>6</v>
      </c>
      <c r="J16" s="33">
        <f>J15*HLOOKUP($B$8,Hilfsrechnungen!$D$6:$R$8,3,FALSE)</f>
        <v>0</v>
      </c>
      <c r="K16" s="20" t="s">
        <v>6</v>
      </c>
      <c r="L16" s="33">
        <f>L15*HLOOKUP($B$8,Hilfsrechnungen!$D$6:$R$8,3,FALSE)</f>
        <v>0</v>
      </c>
      <c r="M16" s="20" t="s">
        <v>6</v>
      </c>
      <c r="N16" s="1"/>
    </row>
    <row r="17" spans="1:14" ht="18.75" customHeight="1">
      <c r="A17" s="12" t="s">
        <v>26</v>
      </c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"/>
    </row>
    <row r="18" spans="1:15" ht="18.75" customHeight="1">
      <c r="A18" s="5" t="s">
        <v>8</v>
      </c>
      <c r="B18" s="44">
        <v>0.04</v>
      </c>
      <c r="C18" s="15"/>
      <c r="D18" s="24">
        <f>$B$18</f>
        <v>0.04</v>
      </c>
      <c r="E18" s="15"/>
      <c r="F18" s="24">
        <f>$B$18</f>
        <v>0.04</v>
      </c>
      <c r="G18" s="15"/>
      <c r="H18" s="24">
        <f>$B$18</f>
        <v>0.04</v>
      </c>
      <c r="I18" s="15"/>
      <c r="J18" s="24">
        <f>$B$18</f>
        <v>0.04</v>
      </c>
      <c r="K18" s="15"/>
      <c r="L18" s="24">
        <f>$B$18</f>
        <v>0.04</v>
      </c>
      <c r="M18" s="15"/>
      <c r="N18" s="1"/>
      <c r="O18" s="1"/>
    </row>
    <row r="19" spans="1:14" s="17" customFormat="1" ht="18.75" customHeight="1">
      <c r="A19" s="12" t="s">
        <v>27</v>
      </c>
      <c r="B19" s="22">
        <f>HLOOKUP($B$8,Hilfsrechnungen!$D$6:$R$13,8,FALSE)+B6</f>
        <v>2442.644670070201</v>
      </c>
      <c r="C19" s="16" t="s">
        <v>6</v>
      </c>
      <c r="D19" s="22">
        <f>HLOOKUP($B$8,Hilfsrechnungen!$D$6:$R$33,12,FALSE)+D6</f>
        <v>831.9835025526504</v>
      </c>
      <c r="E19" s="16" t="s">
        <v>6</v>
      </c>
      <c r="F19" s="22">
        <f>HLOOKUP($B$8,Hilfsrechnungen!$D$6:$R$33,16,FALSE)+F6</f>
        <v>721.3223350351003</v>
      </c>
      <c r="G19" s="16" t="s">
        <v>6</v>
      </c>
      <c r="H19" s="22">
        <f>HLOOKUP($B$8,Hilfsrechnungen!$D$6:$R$33,20,FALSE)+H6</f>
        <v>665.9917512763252</v>
      </c>
      <c r="I19" s="16" t="s">
        <v>6</v>
      </c>
      <c r="J19" s="22">
        <f>HLOOKUP($B$8,Hilfsrechnungen!$D$6:$R$33,24,FALSE)+J6</f>
        <v>0</v>
      </c>
      <c r="K19" s="16" t="s">
        <v>6</v>
      </c>
      <c r="L19" s="22">
        <f>HLOOKUP($B$8,Hilfsrechnungen!$D$6:$R$33,28,FALSE)+L6</f>
        <v>0</v>
      </c>
      <c r="M19" s="16" t="s">
        <v>6</v>
      </c>
      <c r="N19" s="3"/>
    </row>
    <row r="20" spans="1:14" s="17" customFormat="1" ht="15">
      <c r="A20" s="2"/>
      <c r="B20" s="22"/>
      <c r="C20" s="16"/>
      <c r="D20" s="22"/>
      <c r="E20" s="16"/>
      <c r="F20" s="22"/>
      <c r="G20" s="16"/>
      <c r="H20" s="22"/>
      <c r="I20" s="16"/>
      <c r="J20" s="22"/>
      <c r="K20" s="16"/>
      <c r="L20" s="22"/>
      <c r="M20" s="16"/>
      <c r="N20" s="3"/>
    </row>
    <row r="21" spans="1:14" s="17" customFormat="1" ht="15">
      <c r="A21" s="2"/>
      <c r="B21" s="22"/>
      <c r="C21" s="16"/>
      <c r="D21" s="22"/>
      <c r="E21" s="16"/>
      <c r="F21" s="22"/>
      <c r="G21" s="16"/>
      <c r="H21" s="22"/>
      <c r="I21" s="16"/>
      <c r="J21" s="22"/>
      <c r="K21" s="16"/>
      <c r="L21" s="22"/>
      <c r="M21" s="16"/>
      <c r="N21" s="3"/>
    </row>
    <row r="22" ht="14.25">
      <c r="L22" s="29"/>
    </row>
    <row r="23" spans="1:13" s="1" customFormat="1" ht="18.75" customHeight="1">
      <c r="A23" s="7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28"/>
      <c r="M23" s="9"/>
    </row>
    <row r="24" spans="1:13" s="1" customFormat="1" ht="18.75" customHeight="1">
      <c r="A24" s="46" t="s">
        <v>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s="1" customFormat="1" ht="18.75" customHeight="1">
      <c r="A25" s="25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8" spans="1:13" ht="258" customHeight="1">
      <c r="A28" s="45" t="s">
        <v>39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</sheetData>
  <sheetProtection sheet="1" objects="1" scenarios="1"/>
  <protectedRanges>
    <protectedRange sqref="B8:B9 B6 D6 F6 H6 J6 L6 B13 D13 F13 H13 J13 L13 B4:M4" name="Bereich1"/>
  </protectedRanges>
  <mergeCells count="14">
    <mergeCell ref="F4:G4"/>
    <mergeCell ref="H4:I4"/>
    <mergeCell ref="F3:G3"/>
    <mergeCell ref="H3:I3"/>
    <mergeCell ref="A28:M28"/>
    <mergeCell ref="A24:M24"/>
    <mergeCell ref="J3:K3"/>
    <mergeCell ref="L3:M3"/>
    <mergeCell ref="J4:K4"/>
    <mergeCell ref="L4:M4"/>
    <mergeCell ref="B3:C3"/>
    <mergeCell ref="D3:E3"/>
    <mergeCell ref="B4:C4"/>
    <mergeCell ref="D4:E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3"/>
  <sheetViews>
    <sheetView zoomScalePageLayoutView="0" workbookViewId="0" topLeftCell="A5">
      <selection activeCell="E44" sqref="E44"/>
    </sheetView>
  </sheetViews>
  <sheetFormatPr defaultColWidth="11.421875" defaultRowHeight="12.75"/>
  <cols>
    <col min="1" max="1" width="6.00390625" style="30" customWidth="1"/>
    <col min="2" max="2" width="11.421875" style="30" customWidth="1"/>
    <col min="3" max="3" width="17.8515625" style="30" bestFit="1" customWidth="1"/>
    <col min="4" max="4" width="14.8515625" style="30" customWidth="1"/>
    <col min="5" max="16384" width="11.421875" style="30" customWidth="1"/>
  </cols>
  <sheetData>
    <row r="6" spans="1:18" ht="12.75">
      <c r="A6" s="30">
        <v>1</v>
      </c>
      <c r="C6" s="31" t="s">
        <v>18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</row>
    <row r="7" spans="1:18" ht="12.75">
      <c r="A7" s="30">
        <v>2</v>
      </c>
      <c r="C7" s="31" t="s">
        <v>19</v>
      </c>
      <c r="D7" s="36">
        <f>Lebenszykluskosten!B12</f>
        <v>0.23</v>
      </c>
      <c r="E7" s="36">
        <f>D7*(1+Lebenszykluskosten!$B$14)</f>
        <v>0.2346</v>
      </c>
      <c r="F7" s="36">
        <f>E7*(1+Lebenszykluskosten!$B$14)</f>
        <v>0.239292</v>
      </c>
      <c r="G7" s="36">
        <f>F7*(1+Lebenszykluskosten!$B$14)</f>
        <v>0.24407784000000002</v>
      </c>
      <c r="H7" s="36">
        <f>G7*(1+Lebenszykluskosten!$B$14)</f>
        <v>0.2489593968</v>
      </c>
      <c r="I7" s="36">
        <f>H7*(1+Lebenszykluskosten!$B$14)</f>
        <v>0.253938584736</v>
      </c>
      <c r="J7" s="36">
        <f>I7*(1+Lebenszykluskosten!$B$14)</f>
        <v>0.25901735643072</v>
      </c>
      <c r="K7" s="36">
        <f>J7*(1+Lebenszykluskosten!$B$14)</f>
        <v>0.2641977035593344</v>
      </c>
      <c r="L7" s="36">
        <f>K7*(1+Lebenszykluskosten!$B$14)</f>
        <v>0.2694816576305211</v>
      </c>
      <c r="M7" s="36">
        <f>L7*(1+Lebenszykluskosten!$B$14)</f>
        <v>0.27487129078313155</v>
      </c>
      <c r="N7" s="36">
        <f>M7*(1+Lebenszykluskosten!$B$14)</f>
        <v>0.2803687165987942</v>
      </c>
      <c r="O7" s="36">
        <f>N7*(1+Lebenszykluskosten!$B$14)</f>
        <v>0.2859760909307701</v>
      </c>
      <c r="P7" s="36">
        <f>O7*(1+Lebenszykluskosten!$B$14)</f>
        <v>0.2916956127493855</v>
      </c>
      <c r="Q7" s="36">
        <f>P7*(1+Lebenszykluskosten!$B$14)</f>
        <v>0.2975295250043732</v>
      </c>
      <c r="R7" s="36">
        <f>Q7*(1+Lebenszykluskosten!$B$14)</f>
        <v>0.30348011550446063</v>
      </c>
    </row>
    <row r="8" spans="1:18" ht="12.75">
      <c r="A8" s="30">
        <v>3</v>
      </c>
      <c r="C8" s="31" t="s">
        <v>32</v>
      </c>
      <c r="D8" s="36">
        <f>D7</f>
        <v>0.23</v>
      </c>
      <c r="E8" s="36">
        <f>D8+E7</f>
        <v>0.4646</v>
      </c>
      <c r="F8" s="36">
        <f aca="true" t="shared" si="0" ref="F8:R8">E8+F7</f>
        <v>0.703892</v>
      </c>
      <c r="G8" s="36">
        <f t="shared" si="0"/>
        <v>0.94796984</v>
      </c>
      <c r="H8" s="36">
        <f t="shared" si="0"/>
        <v>1.1969292368</v>
      </c>
      <c r="I8" s="36">
        <f t="shared" si="0"/>
        <v>1.450867821536</v>
      </c>
      <c r="J8" s="36">
        <f t="shared" si="0"/>
        <v>1.70988517796672</v>
      </c>
      <c r="K8" s="36">
        <f t="shared" si="0"/>
        <v>1.9740828815260543</v>
      </c>
      <c r="L8" s="36">
        <f t="shared" si="0"/>
        <v>2.2435645391565755</v>
      </c>
      <c r="M8" s="36">
        <f t="shared" si="0"/>
        <v>2.518435829939707</v>
      </c>
      <c r="N8" s="36">
        <f t="shared" si="0"/>
        <v>2.798804546538501</v>
      </c>
      <c r="O8" s="36">
        <f t="shared" si="0"/>
        <v>3.0847806374692714</v>
      </c>
      <c r="P8" s="36">
        <f t="shared" si="0"/>
        <v>3.3764762502186567</v>
      </c>
      <c r="Q8" s="36">
        <f t="shared" si="0"/>
        <v>3.67400577522303</v>
      </c>
      <c r="R8" s="36">
        <f t="shared" si="0"/>
        <v>3.9774858907274906</v>
      </c>
    </row>
    <row r="9" spans="1:18" ht="12.75">
      <c r="A9" s="30">
        <v>4</v>
      </c>
      <c r="C9" s="31" t="s">
        <v>33</v>
      </c>
      <c r="D9" s="37">
        <f>1/(1+Lebenszykluskosten!$B$18)^(Hilfsrechnungen!D6-1)</f>
        <v>1</v>
      </c>
      <c r="E9" s="37">
        <f>1/(1+Lebenszykluskosten!$B$18)^(Hilfsrechnungen!E6-1)</f>
        <v>0.9615384615384615</v>
      </c>
      <c r="F9" s="37">
        <f>1/(1+Lebenszykluskosten!$B$18)^(Hilfsrechnungen!F6-1)</f>
        <v>0.9245562130177514</v>
      </c>
      <c r="G9" s="37">
        <f>1/(1+Lebenszykluskosten!$B$18)^(Hilfsrechnungen!G6-1)</f>
        <v>0.8889963586709149</v>
      </c>
      <c r="H9" s="37">
        <f>1/(1+Lebenszykluskosten!$B$18)^(Hilfsrechnungen!H6-1)</f>
        <v>0.8548041910297257</v>
      </c>
      <c r="I9" s="37">
        <f>1/(1+Lebenszykluskosten!$B$18)^(Hilfsrechnungen!I6-1)</f>
        <v>0.8219271067593515</v>
      </c>
      <c r="J9" s="37">
        <f>1/(1+Lebenszykluskosten!$B$18)^(Hilfsrechnungen!J6-1)</f>
        <v>0.7903145257301457</v>
      </c>
      <c r="K9" s="37">
        <f>1/(1+Lebenszykluskosten!$B$18)^(Hilfsrechnungen!K6-1)</f>
        <v>0.7599178132020633</v>
      </c>
      <c r="L9" s="37">
        <f>1/(1+Lebenszykluskosten!$B$18)^(Hilfsrechnungen!L6-1)</f>
        <v>0.7306902050019838</v>
      </c>
      <c r="M9" s="37">
        <f>1/(1+Lebenszykluskosten!$B$18)^(Hilfsrechnungen!M6-1)</f>
        <v>0.7025867355788304</v>
      </c>
      <c r="N9" s="37">
        <f>1/(1+Lebenszykluskosten!$B$18)^(Hilfsrechnungen!N6-1)</f>
        <v>0.6755641688257985</v>
      </c>
      <c r="O9" s="37">
        <f>1/(1+Lebenszykluskosten!$B$18)^(Hilfsrechnungen!O6-1)</f>
        <v>0.6495809315632679</v>
      </c>
      <c r="P9" s="37">
        <f>1/(1+Lebenszykluskosten!$B$18)^(Hilfsrechnungen!P6-1)</f>
        <v>0.6245970495800651</v>
      </c>
      <c r="Q9" s="37">
        <f>1/(1+Lebenszykluskosten!$B$18)^(Hilfsrechnungen!Q6-1)</f>
        <v>0.600574086134678</v>
      </c>
      <c r="R9" s="37">
        <f>1/(1+Lebenszykluskosten!$B$18)^(Hilfsrechnungen!R6-1)</f>
        <v>0.5774750828218058</v>
      </c>
    </row>
    <row r="10" ht="12.75">
      <c r="A10" s="30">
        <v>5</v>
      </c>
    </row>
    <row r="11" spans="1:18" ht="12.75">
      <c r="A11" s="30">
        <v>6</v>
      </c>
      <c r="B11" s="31" t="s">
        <v>4</v>
      </c>
      <c r="C11" s="31" t="s">
        <v>20</v>
      </c>
      <c r="D11" s="36">
        <f>$D$7*Lebenszykluskosten!$B$15</f>
        <v>92</v>
      </c>
      <c r="E11" s="36">
        <f>E7*Lebenszykluskosten!$B$15</f>
        <v>93.84</v>
      </c>
      <c r="F11" s="36">
        <f>F7*Lebenszykluskosten!$B$15</f>
        <v>95.7168</v>
      </c>
      <c r="G11" s="36">
        <f>G7*Lebenszykluskosten!$B$15</f>
        <v>97.63113600000001</v>
      </c>
      <c r="H11" s="36">
        <f>H7*Lebenszykluskosten!$B$15</f>
        <v>99.58375872</v>
      </c>
      <c r="I11" s="36">
        <f>I7*Lebenszykluskosten!$B$15</f>
        <v>101.5754338944</v>
      </c>
      <c r="J11" s="36">
        <f>J7*Lebenszykluskosten!$B$15</f>
        <v>103.60694257228799</v>
      </c>
      <c r="K11" s="36">
        <f>K7*Lebenszykluskosten!$B$15</f>
        <v>105.67908142373376</v>
      </c>
      <c r="L11" s="36">
        <f>L7*Lebenszykluskosten!$B$15</f>
        <v>107.79266305220845</v>
      </c>
      <c r="M11" s="36">
        <f>M7*Lebenszykluskosten!$B$15</f>
        <v>109.94851631325263</v>
      </c>
      <c r="N11" s="36">
        <f>N7*Lebenszykluskosten!$B$15</f>
        <v>112.14748663951768</v>
      </c>
      <c r="O11" s="36">
        <f>O7*Lebenszykluskosten!$B$15</f>
        <v>114.39043637230803</v>
      </c>
      <c r="P11" s="36">
        <f>P7*Lebenszykluskosten!$B$15</f>
        <v>116.67824509975419</v>
      </c>
      <c r="Q11" s="36">
        <f>Q7*Lebenszykluskosten!$B$15</f>
        <v>119.01181000174927</v>
      </c>
      <c r="R11" s="36">
        <f>R7*Lebenszykluskosten!$B$15</f>
        <v>121.39204620178425</v>
      </c>
    </row>
    <row r="12" spans="1:18" ht="25.5">
      <c r="A12" s="30">
        <v>7</v>
      </c>
      <c r="B12" s="31"/>
      <c r="C12" s="32" t="s">
        <v>34</v>
      </c>
      <c r="D12" s="36">
        <f>D11*D$9</f>
        <v>92</v>
      </c>
      <c r="E12" s="36">
        <f>E11*E$9</f>
        <v>90.23076923076923</v>
      </c>
      <c r="F12" s="36">
        <f aca="true" t="shared" si="1" ref="F12:R12">F11*F$9</f>
        <v>88.4955621301775</v>
      </c>
      <c r="G12" s="36">
        <f t="shared" si="1"/>
        <v>86.79372439690488</v>
      </c>
      <c r="H12" s="36">
        <f t="shared" si="1"/>
        <v>85.124614312349</v>
      </c>
      <c r="I12" s="36">
        <f t="shared" si="1"/>
        <v>83.48760249864996</v>
      </c>
      <c r="J12" s="36">
        <f t="shared" si="1"/>
        <v>81.88207168136823</v>
      </c>
      <c r="K12" s="36">
        <f t="shared" si="1"/>
        <v>80.30741645672656</v>
      </c>
      <c r="L12" s="36">
        <f t="shared" si="1"/>
        <v>78.76304306332796</v>
      </c>
      <c r="M12" s="36">
        <f t="shared" si="1"/>
        <v>77.24836915826394</v>
      </c>
      <c r="N12" s="36">
        <f t="shared" si="1"/>
        <v>75.76282359752811</v>
      </c>
      <c r="O12" s="36">
        <f t="shared" si="1"/>
        <v>74.30584622065257</v>
      </c>
      <c r="P12" s="36">
        <f t="shared" si="1"/>
        <v>72.87688763948616</v>
      </c>
      <c r="Q12" s="36">
        <f t="shared" si="1"/>
        <v>71.4754090310345</v>
      </c>
      <c r="R12" s="36">
        <f t="shared" si="1"/>
        <v>70.10088193428383</v>
      </c>
    </row>
    <row r="13" spans="1:18" ht="12.75">
      <c r="A13" s="30">
        <v>8</v>
      </c>
      <c r="B13" s="31"/>
      <c r="C13" s="31" t="s">
        <v>32</v>
      </c>
      <c r="D13" s="36">
        <f>D12</f>
        <v>92</v>
      </c>
      <c r="E13" s="36">
        <f>D13+E12</f>
        <v>182.23076923076923</v>
      </c>
      <c r="F13" s="36">
        <f aca="true" t="shared" si="2" ref="F13:R13">E13+F12</f>
        <v>270.72633136094674</v>
      </c>
      <c r="G13" s="36">
        <f t="shared" si="2"/>
        <v>357.52005575785165</v>
      </c>
      <c r="H13" s="36">
        <f t="shared" si="2"/>
        <v>442.6446700702006</v>
      </c>
      <c r="I13" s="36">
        <f t="shared" si="2"/>
        <v>526.1322725688506</v>
      </c>
      <c r="J13" s="36">
        <f t="shared" si="2"/>
        <v>608.0143442502188</v>
      </c>
      <c r="K13" s="36">
        <f t="shared" si="2"/>
        <v>688.3217607069453</v>
      </c>
      <c r="L13" s="36">
        <f t="shared" si="2"/>
        <v>767.0848037702732</v>
      </c>
      <c r="M13" s="36">
        <f t="shared" si="2"/>
        <v>844.3331729285371</v>
      </c>
      <c r="N13" s="36">
        <f t="shared" si="2"/>
        <v>920.0959965260653</v>
      </c>
      <c r="O13" s="36">
        <f t="shared" si="2"/>
        <v>994.4018427467179</v>
      </c>
      <c r="P13" s="36">
        <f t="shared" si="2"/>
        <v>1067.278730386204</v>
      </c>
      <c r="Q13" s="36">
        <f t="shared" si="2"/>
        <v>1138.7541394172385</v>
      </c>
      <c r="R13" s="36">
        <f t="shared" si="2"/>
        <v>1208.8550213515223</v>
      </c>
    </row>
    <row r="14" ht="12.75">
      <c r="A14" s="30">
        <v>9</v>
      </c>
    </row>
    <row r="15" spans="1:18" ht="12.75">
      <c r="A15" s="30">
        <v>10</v>
      </c>
      <c r="B15" s="31" t="s">
        <v>0</v>
      </c>
      <c r="C15" s="31" t="s">
        <v>20</v>
      </c>
      <c r="D15" s="36">
        <f>D$7*Lebenszykluskosten!$D$15</f>
        <v>69</v>
      </c>
      <c r="E15" s="36">
        <f>E$7*Lebenszykluskosten!$D$15</f>
        <v>70.38</v>
      </c>
      <c r="F15" s="36">
        <f>F$7*Lebenszykluskosten!$D$15</f>
        <v>71.7876</v>
      </c>
      <c r="G15" s="36">
        <f>G$7*Lebenszykluskosten!$D$15</f>
        <v>73.223352</v>
      </c>
      <c r="H15" s="36">
        <f>H$7*Lebenszykluskosten!$D$15</f>
        <v>74.68781904000001</v>
      </c>
      <c r="I15" s="36">
        <f>I$7*Lebenszykluskosten!$D$15</f>
        <v>76.1815754208</v>
      </c>
      <c r="J15" s="36">
        <f>J$7*Lebenszykluskosten!$D$15</f>
        <v>77.705206929216</v>
      </c>
      <c r="K15" s="36">
        <f>K$7*Lebenszykluskosten!$D$15</f>
        <v>79.25931106780033</v>
      </c>
      <c r="L15" s="36">
        <f>L$7*Lebenszykluskosten!$D$15</f>
        <v>80.84449728915634</v>
      </c>
      <c r="M15" s="36">
        <f>M$7*Lebenszykluskosten!$D$15</f>
        <v>82.46138723493947</v>
      </c>
      <c r="N15" s="36">
        <f>N$7*Lebenszykluskosten!$D$15</f>
        <v>84.11061497963826</v>
      </c>
      <c r="O15" s="36">
        <f>O$7*Lebenszykluskosten!$D$15</f>
        <v>85.79282727923102</v>
      </c>
      <c r="P15" s="36">
        <f>P$7*Lebenszykluskosten!$D$15</f>
        <v>87.50868382481565</v>
      </c>
      <c r="Q15" s="36">
        <f>Q$7*Lebenszykluskosten!$D$15</f>
        <v>89.25885750131195</v>
      </c>
      <c r="R15" s="36">
        <f>R$7*Lebenszykluskosten!$D$15</f>
        <v>91.0440346513382</v>
      </c>
    </row>
    <row r="16" spans="1:18" ht="25.5">
      <c r="A16" s="30">
        <v>11</v>
      </c>
      <c r="B16" s="31"/>
      <c r="C16" s="32" t="s">
        <v>34</v>
      </c>
      <c r="D16" s="36">
        <f aca="true" t="shared" si="3" ref="D16:R16">D15*D$9</f>
        <v>69</v>
      </c>
      <c r="E16" s="36">
        <f t="shared" si="3"/>
        <v>67.6730769230769</v>
      </c>
      <c r="F16" s="36">
        <f t="shared" si="3"/>
        <v>66.37167159763312</v>
      </c>
      <c r="G16" s="36">
        <f t="shared" si="3"/>
        <v>65.09529329767865</v>
      </c>
      <c r="H16" s="36">
        <f t="shared" si="3"/>
        <v>63.843460734261754</v>
      </c>
      <c r="I16" s="36">
        <f t="shared" si="3"/>
        <v>62.615701873987476</v>
      </c>
      <c r="J16" s="36">
        <f t="shared" si="3"/>
        <v>61.41155376102618</v>
      </c>
      <c r="K16" s="36">
        <f t="shared" si="3"/>
        <v>60.230562342544914</v>
      </c>
      <c r="L16" s="36">
        <f t="shared" si="3"/>
        <v>59.07228229749597</v>
      </c>
      <c r="M16" s="36">
        <f t="shared" si="3"/>
        <v>57.93627686869796</v>
      </c>
      <c r="N16" s="36">
        <f t="shared" si="3"/>
        <v>56.82211769814607</v>
      </c>
      <c r="O16" s="36">
        <f t="shared" si="3"/>
        <v>55.72938466548943</v>
      </c>
      <c r="P16" s="36">
        <f t="shared" si="3"/>
        <v>54.65766572961462</v>
      </c>
      <c r="Q16" s="36">
        <f t="shared" si="3"/>
        <v>53.60655677327587</v>
      </c>
      <c r="R16" s="36">
        <f t="shared" si="3"/>
        <v>52.575661450712886</v>
      </c>
    </row>
    <row r="17" spans="1:18" ht="12.75">
      <c r="A17" s="30">
        <v>12</v>
      </c>
      <c r="B17" s="31"/>
      <c r="C17" s="31" t="s">
        <v>32</v>
      </c>
      <c r="D17" s="36">
        <f>D16</f>
        <v>69</v>
      </c>
      <c r="E17" s="36">
        <f aca="true" t="shared" si="4" ref="E17:R17">D17+E16</f>
        <v>136.6730769230769</v>
      </c>
      <c r="F17" s="36">
        <f t="shared" si="4"/>
        <v>203.04474852071002</v>
      </c>
      <c r="G17" s="36">
        <f t="shared" si="4"/>
        <v>268.1400418183887</v>
      </c>
      <c r="H17" s="36">
        <f t="shared" si="4"/>
        <v>331.9835025526504</v>
      </c>
      <c r="I17" s="36">
        <f t="shared" si="4"/>
        <v>394.59920442663787</v>
      </c>
      <c r="J17" s="36">
        <f t="shared" si="4"/>
        <v>456.01075818766407</v>
      </c>
      <c r="K17" s="36">
        <f t="shared" si="4"/>
        <v>516.241320530209</v>
      </c>
      <c r="L17" s="36">
        <f t="shared" si="4"/>
        <v>575.3136028277049</v>
      </c>
      <c r="M17" s="36">
        <f t="shared" si="4"/>
        <v>633.2498796964029</v>
      </c>
      <c r="N17" s="36">
        <f t="shared" si="4"/>
        <v>690.0719973945489</v>
      </c>
      <c r="O17" s="36">
        <f t="shared" si="4"/>
        <v>745.8013820600383</v>
      </c>
      <c r="P17" s="36">
        <f t="shared" si="4"/>
        <v>800.4590477896529</v>
      </c>
      <c r="Q17" s="36">
        <f t="shared" si="4"/>
        <v>854.0656045629288</v>
      </c>
      <c r="R17" s="36">
        <f t="shared" si="4"/>
        <v>906.6412660136417</v>
      </c>
    </row>
    <row r="18" ht="12.75">
      <c r="A18" s="30">
        <v>13</v>
      </c>
    </row>
    <row r="19" spans="1:18" ht="12.75">
      <c r="A19" s="30">
        <v>14</v>
      </c>
      <c r="B19" s="31" t="s">
        <v>35</v>
      </c>
      <c r="C19" s="31" t="s">
        <v>20</v>
      </c>
      <c r="D19" s="36">
        <f>D$7*Lebenszykluskosten!$F$15</f>
        <v>46</v>
      </c>
      <c r="E19" s="36">
        <f>E$7*Lebenszykluskosten!$F$15</f>
        <v>46.92</v>
      </c>
      <c r="F19" s="36">
        <f>F$7*Lebenszykluskosten!$F$15</f>
        <v>47.8584</v>
      </c>
      <c r="G19" s="36">
        <f>G$7*Lebenszykluskosten!$F$15</f>
        <v>48.815568000000006</v>
      </c>
      <c r="H19" s="36">
        <f>H$7*Lebenszykluskosten!$F$15</f>
        <v>49.79187936</v>
      </c>
      <c r="I19" s="36">
        <f>I$7*Lebenszykluskosten!$F$15</f>
        <v>50.7877169472</v>
      </c>
      <c r="J19" s="36">
        <f>J$7*Lebenszykluskosten!$F$15</f>
        <v>51.803471286143996</v>
      </c>
      <c r="K19" s="36">
        <f>K$7*Lebenszykluskosten!$F$15</f>
        <v>52.83954071186688</v>
      </c>
      <c r="L19" s="36">
        <f>L$7*Lebenszykluskosten!$F$15</f>
        <v>53.89633152610423</v>
      </c>
      <c r="M19" s="36">
        <f>M$7*Lebenszykluskosten!$F$15</f>
        <v>54.97425815662631</v>
      </c>
      <c r="N19" s="36">
        <f>N$7*Lebenszykluskosten!$F$15</f>
        <v>56.07374331975884</v>
      </c>
      <c r="O19" s="36">
        <f>O$7*Lebenszykluskosten!$F$15</f>
        <v>57.195218186154015</v>
      </c>
      <c r="P19" s="36">
        <f>P$7*Lebenszykluskosten!$F$15</f>
        <v>58.339122549877096</v>
      </c>
      <c r="Q19" s="36">
        <f>Q$7*Lebenszykluskosten!$F$15</f>
        <v>59.505905000874634</v>
      </c>
      <c r="R19" s="36">
        <f>R$7*Lebenszykluskosten!$F$15</f>
        <v>60.69602310089213</v>
      </c>
    </row>
    <row r="20" spans="1:18" ht="25.5">
      <c r="A20" s="30">
        <v>15</v>
      </c>
      <c r="B20" s="31"/>
      <c r="C20" s="32" t="s">
        <v>34</v>
      </c>
      <c r="D20" s="36">
        <f aca="true" t="shared" si="5" ref="D20:R20">D19*D$9</f>
        <v>46</v>
      </c>
      <c r="E20" s="36">
        <f t="shared" si="5"/>
        <v>45.11538461538461</v>
      </c>
      <c r="F20" s="36">
        <f t="shared" si="5"/>
        <v>44.24778106508875</v>
      </c>
      <c r="G20" s="36">
        <f t="shared" si="5"/>
        <v>43.39686219845244</v>
      </c>
      <c r="H20" s="36">
        <f t="shared" si="5"/>
        <v>42.5623071561745</v>
      </c>
      <c r="I20" s="36">
        <f t="shared" si="5"/>
        <v>41.74380124932498</v>
      </c>
      <c r="J20" s="36">
        <f t="shared" si="5"/>
        <v>40.941035840684115</v>
      </c>
      <c r="K20" s="36">
        <f t="shared" si="5"/>
        <v>40.15370822836328</v>
      </c>
      <c r="L20" s="36">
        <f t="shared" si="5"/>
        <v>39.38152153166398</v>
      </c>
      <c r="M20" s="36">
        <f t="shared" si="5"/>
        <v>38.62418457913197</v>
      </c>
      <c r="N20" s="36">
        <f t="shared" si="5"/>
        <v>37.881411798764056</v>
      </c>
      <c r="O20" s="36">
        <f t="shared" si="5"/>
        <v>37.152923110326284</v>
      </c>
      <c r="P20" s="36">
        <f t="shared" si="5"/>
        <v>36.43844381974308</v>
      </c>
      <c r="Q20" s="36">
        <f t="shared" si="5"/>
        <v>35.73770451551725</v>
      </c>
      <c r="R20" s="36">
        <f t="shared" si="5"/>
        <v>35.05044096714192</v>
      </c>
    </row>
    <row r="21" spans="1:18" ht="12.75">
      <c r="A21" s="30">
        <v>16</v>
      </c>
      <c r="B21" s="31"/>
      <c r="C21" s="31" t="s">
        <v>32</v>
      </c>
      <c r="D21" s="36">
        <f>D20</f>
        <v>46</v>
      </c>
      <c r="E21" s="36">
        <f aca="true" t="shared" si="6" ref="E21:R21">D21+E20</f>
        <v>91.11538461538461</v>
      </c>
      <c r="F21" s="36">
        <f t="shared" si="6"/>
        <v>135.36316568047337</v>
      </c>
      <c r="G21" s="36">
        <f t="shared" si="6"/>
        <v>178.76002787892583</v>
      </c>
      <c r="H21" s="36">
        <f t="shared" si="6"/>
        <v>221.3223350351003</v>
      </c>
      <c r="I21" s="36">
        <f t="shared" si="6"/>
        <v>263.0661362844253</v>
      </c>
      <c r="J21" s="36">
        <f t="shared" si="6"/>
        <v>304.0071721251094</v>
      </c>
      <c r="K21" s="36">
        <f t="shared" si="6"/>
        <v>344.16088035347263</v>
      </c>
      <c r="L21" s="36">
        <f t="shared" si="6"/>
        <v>383.5424018851366</v>
      </c>
      <c r="M21" s="36">
        <f t="shared" si="6"/>
        <v>422.16658646426856</v>
      </c>
      <c r="N21" s="36">
        <f t="shared" si="6"/>
        <v>460.04799826303264</v>
      </c>
      <c r="O21" s="36">
        <f t="shared" si="6"/>
        <v>497.20092137335894</v>
      </c>
      <c r="P21" s="36">
        <f t="shared" si="6"/>
        <v>533.639365193102</v>
      </c>
      <c r="Q21" s="36">
        <f t="shared" si="6"/>
        <v>569.3770697086193</v>
      </c>
      <c r="R21" s="36">
        <f t="shared" si="6"/>
        <v>604.4275106757611</v>
      </c>
    </row>
    <row r="22" ht="12.75">
      <c r="A22" s="30">
        <v>17</v>
      </c>
    </row>
    <row r="23" spans="1:18" ht="12.75">
      <c r="A23" s="30">
        <v>18</v>
      </c>
      <c r="B23" s="31" t="s">
        <v>36</v>
      </c>
      <c r="C23" s="31" t="s">
        <v>20</v>
      </c>
      <c r="D23" s="36">
        <f>D$7*Lebenszykluskosten!$H$15</f>
        <v>34.5</v>
      </c>
      <c r="E23" s="36">
        <f>E$7*Lebenszykluskosten!$H$15</f>
        <v>35.19</v>
      </c>
      <c r="F23" s="36">
        <f>F$7*Lebenszykluskosten!$H$15</f>
        <v>35.8938</v>
      </c>
      <c r="G23" s="36">
        <f>G$7*Lebenszykluskosten!$H$15</f>
        <v>36.611676</v>
      </c>
      <c r="H23" s="36">
        <f>H$7*Lebenszykluskosten!$H$15</f>
        <v>37.343909520000004</v>
      </c>
      <c r="I23" s="36">
        <f>I$7*Lebenszykluskosten!$H$15</f>
        <v>38.0907877104</v>
      </c>
      <c r="J23" s="36">
        <f>J$7*Lebenszykluskosten!$H$15</f>
        <v>38.852603464608</v>
      </c>
      <c r="K23" s="36">
        <f>K$7*Lebenszykluskosten!$H$15</f>
        <v>39.62965553390016</v>
      </c>
      <c r="L23" s="36">
        <f>L$7*Lebenszykluskosten!$H$15</f>
        <v>40.42224864457817</v>
      </c>
      <c r="M23" s="36">
        <f>M$7*Lebenszykluskosten!$H$15</f>
        <v>41.23069361746973</v>
      </c>
      <c r="N23" s="36">
        <f>N$7*Lebenszykluskosten!$H$15</f>
        <v>42.05530748981913</v>
      </c>
      <c r="O23" s="36">
        <f>O$7*Lebenszykluskosten!$H$15</f>
        <v>42.89641363961551</v>
      </c>
      <c r="P23" s="36">
        <f>P$7*Lebenszykluskosten!$H$15</f>
        <v>43.754341912407824</v>
      </c>
      <c r="Q23" s="36">
        <f>Q$7*Lebenszykluskosten!$H$15</f>
        <v>44.629428750655975</v>
      </c>
      <c r="R23" s="36">
        <f>R$7*Lebenszykluskosten!$H$15</f>
        <v>45.5220173256691</v>
      </c>
    </row>
    <row r="24" spans="1:18" ht="25.5">
      <c r="A24" s="30">
        <v>19</v>
      </c>
      <c r="B24" s="31"/>
      <c r="C24" s="32" t="s">
        <v>34</v>
      </c>
      <c r="D24" s="36">
        <f aca="true" t="shared" si="7" ref="D24:R24">D23*D$9</f>
        <v>34.5</v>
      </c>
      <c r="E24" s="36">
        <f t="shared" si="7"/>
        <v>33.83653846153845</v>
      </c>
      <c r="F24" s="36">
        <f t="shared" si="7"/>
        <v>33.18583579881656</v>
      </c>
      <c r="G24" s="36">
        <f t="shared" si="7"/>
        <v>32.547646648839326</v>
      </c>
      <c r="H24" s="36">
        <f t="shared" si="7"/>
        <v>31.921730367130877</v>
      </c>
      <c r="I24" s="36">
        <f t="shared" si="7"/>
        <v>31.307850936993738</v>
      </c>
      <c r="J24" s="36">
        <f t="shared" si="7"/>
        <v>30.70577688051309</v>
      </c>
      <c r="K24" s="36">
        <f t="shared" si="7"/>
        <v>30.115281171272457</v>
      </c>
      <c r="L24" s="36">
        <f t="shared" si="7"/>
        <v>29.536141148747983</v>
      </c>
      <c r="M24" s="36">
        <f t="shared" si="7"/>
        <v>28.96813843434898</v>
      </c>
      <c r="N24" s="36">
        <f t="shared" si="7"/>
        <v>28.411058849073036</v>
      </c>
      <c r="O24" s="36">
        <f t="shared" si="7"/>
        <v>27.864692332744713</v>
      </c>
      <c r="P24" s="36">
        <f t="shared" si="7"/>
        <v>27.32883286480731</v>
      </c>
      <c r="Q24" s="36">
        <f t="shared" si="7"/>
        <v>26.803278386637935</v>
      </c>
      <c r="R24" s="36">
        <f t="shared" si="7"/>
        <v>26.287830725356443</v>
      </c>
    </row>
    <row r="25" spans="1:18" ht="12.75">
      <c r="A25" s="30">
        <v>20</v>
      </c>
      <c r="B25" s="31"/>
      <c r="C25" s="31" t="s">
        <v>32</v>
      </c>
      <c r="D25" s="36">
        <f>D24</f>
        <v>34.5</v>
      </c>
      <c r="E25" s="36">
        <f aca="true" t="shared" si="8" ref="E25:R25">D25+E24</f>
        <v>68.33653846153845</v>
      </c>
      <c r="F25" s="36">
        <f t="shared" si="8"/>
        <v>101.52237426035501</v>
      </c>
      <c r="G25" s="36">
        <f t="shared" si="8"/>
        <v>134.07002090919434</v>
      </c>
      <c r="H25" s="36">
        <f t="shared" si="8"/>
        <v>165.9917512763252</v>
      </c>
      <c r="I25" s="36">
        <f t="shared" si="8"/>
        <v>197.29960221331893</v>
      </c>
      <c r="J25" s="36">
        <f t="shared" si="8"/>
        <v>228.00537909383203</v>
      </c>
      <c r="K25" s="36">
        <f t="shared" si="8"/>
        <v>258.1206602651045</v>
      </c>
      <c r="L25" s="36">
        <f t="shared" si="8"/>
        <v>287.65680141385246</v>
      </c>
      <c r="M25" s="36">
        <f t="shared" si="8"/>
        <v>316.62493984820145</v>
      </c>
      <c r="N25" s="36">
        <f t="shared" si="8"/>
        <v>345.03599869727447</v>
      </c>
      <c r="O25" s="36">
        <f t="shared" si="8"/>
        <v>372.9006910300192</v>
      </c>
      <c r="P25" s="36">
        <f t="shared" si="8"/>
        <v>400.22952389482646</v>
      </c>
      <c r="Q25" s="36">
        <f t="shared" si="8"/>
        <v>427.0328022814644</v>
      </c>
      <c r="R25" s="36">
        <f t="shared" si="8"/>
        <v>453.32063300682086</v>
      </c>
    </row>
    <row r="26" ht="12.75">
      <c r="A26" s="30">
        <v>21</v>
      </c>
    </row>
    <row r="27" spans="1:18" ht="12.75">
      <c r="A27" s="30">
        <v>22</v>
      </c>
      <c r="B27" s="31" t="s">
        <v>1</v>
      </c>
      <c r="C27" s="31" t="s">
        <v>20</v>
      </c>
      <c r="D27" s="36">
        <f>D$7*Lebenszykluskosten!$J$15</f>
        <v>0</v>
      </c>
      <c r="E27" s="36">
        <f>E$7*Lebenszykluskosten!$J$15</f>
        <v>0</v>
      </c>
      <c r="F27" s="36">
        <f>F$7*Lebenszykluskosten!$J$15</f>
        <v>0</v>
      </c>
      <c r="G27" s="36">
        <f>G$7*Lebenszykluskosten!$J$15</f>
        <v>0</v>
      </c>
      <c r="H27" s="36">
        <f>H$7*Lebenszykluskosten!$J$15</f>
        <v>0</v>
      </c>
      <c r="I27" s="36">
        <f>I$7*Lebenszykluskosten!$J$15</f>
        <v>0</v>
      </c>
      <c r="J27" s="36">
        <f>J$7*Lebenszykluskosten!$J$15</f>
        <v>0</v>
      </c>
      <c r="K27" s="36">
        <f>K$7*Lebenszykluskosten!$J$15</f>
        <v>0</v>
      </c>
      <c r="L27" s="36">
        <f>L$7*Lebenszykluskosten!$J$15</f>
        <v>0</v>
      </c>
      <c r="M27" s="36">
        <f>M$7*Lebenszykluskosten!$J$15</f>
        <v>0</v>
      </c>
      <c r="N27" s="36">
        <f>N$7*Lebenszykluskosten!$J$15</f>
        <v>0</v>
      </c>
      <c r="O27" s="36">
        <f>O$7*Lebenszykluskosten!$J$15</f>
        <v>0</v>
      </c>
      <c r="P27" s="36">
        <f>P$7*Lebenszykluskosten!$J$15</f>
        <v>0</v>
      </c>
      <c r="Q27" s="36">
        <f>Q$7*Lebenszykluskosten!$J$15</f>
        <v>0</v>
      </c>
      <c r="R27" s="36">
        <f>R$7*Lebenszykluskosten!$J$15</f>
        <v>0</v>
      </c>
    </row>
    <row r="28" spans="1:18" ht="25.5">
      <c r="A28" s="30">
        <v>23</v>
      </c>
      <c r="B28" s="31"/>
      <c r="C28" s="32" t="s">
        <v>34</v>
      </c>
      <c r="D28" s="36">
        <f aca="true" t="shared" si="9" ref="D28:R28">D27*D$9</f>
        <v>0</v>
      </c>
      <c r="E28" s="36">
        <f t="shared" si="9"/>
        <v>0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0</v>
      </c>
      <c r="J28" s="36">
        <f t="shared" si="9"/>
        <v>0</v>
      </c>
      <c r="K28" s="36">
        <f t="shared" si="9"/>
        <v>0</v>
      </c>
      <c r="L28" s="36">
        <f t="shared" si="9"/>
        <v>0</v>
      </c>
      <c r="M28" s="36">
        <f t="shared" si="9"/>
        <v>0</v>
      </c>
      <c r="N28" s="36">
        <f t="shared" si="9"/>
        <v>0</v>
      </c>
      <c r="O28" s="36">
        <f t="shared" si="9"/>
        <v>0</v>
      </c>
      <c r="P28" s="36">
        <f t="shared" si="9"/>
        <v>0</v>
      </c>
      <c r="Q28" s="36">
        <f t="shared" si="9"/>
        <v>0</v>
      </c>
      <c r="R28" s="36">
        <f t="shared" si="9"/>
        <v>0</v>
      </c>
    </row>
    <row r="29" spans="1:18" ht="12.75">
      <c r="A29" s="30">
        <v>24</v>
      </c>
      <c r="B29" s="31"/>
      <c r="C29" s="31" t="s">
        <v>32</v>
      </c>
      <c r="D29" s="36">
        <f>D28</f>
        <v>0</v>
      </c>
      <c r="E29" s="36">
        <f aca="true" t="shared" si="10" ref="E29:R29">D29+E28</f>
        <v>0</v>
      </c>
      <c r="F29" s="36">
        <f t="shared" si="10"/>
        <v>0</v>
      </c>
      <c r="G29" s="36">
        <f t="shared" si="10"/>
        <v>0</v>
      </c>
      <c r="H29" s="36">
        <f t="shared" si="10"/>
        <v>0</v>
      </c>
      <c r="I29" s="36">
        <f t="shared" si="10"/>
        <v>0</v>
      </c>
      <c r="J29" s="36">
        <f t="shared" si="10"/>
        <v>0</v>
      </c>
      <c r="K29" s="36">
        <f t="shared" si="10"/>
        <v>0</v>
      </c>
      <c r="L29" s="36">
        <f t="shared" si="10"/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</row>
    <row r="30" ht="12.75">
      <c r="A30" s="30">
        <v>25</v>
      </c>
    </row>
    <row r="31" spans="1:18" ht="12.75">
      <c r="A31" s="30">
        <v>26</v>
      </c>
      <c r="B31" s="31" t="s">
        <v>37</v>
      </c>
      <c r="C31" s="31" t="s">
        <v>20</v>
      </c>
      <c r="D31" s="36">
        <f>D$7*Lebenszykluskosten!$L$15</f>
        <v>0</v>
      </c>
      <c r="E31" s="36">
        <f>E$7*Lebenszykluskosten!$L$15</f>
        <v>0</v>
      </c>
      <c r="F31" s="36">
        <f>F$7*Lebenszykluskosten!$L$15</f>
        <v>0</v>
      </c>
      <c r="G31" s="36">
        <f>G$7*Lebenszykluskosten!$L$15</f>
        <v>0</v>
      </c>
      <c r="H31" s="36">
        <f>H$7*Lebenszykluskosten!$L$15</f>
        <v>0</v>
      </c>
      <c r="I31" s="36">
        <f>I$7*Lebenszykluskosten!$L$15</f>
        <v>0</v>
      </c>
      <c r="J31" s="36">
        <f>J$7*Lebenszykluskosten!$L$15</f>
        <v>0</v>
      </c>
      <c r="K31" s="36">
        <f>K$7*Lebenszykluskosten!$L$15</f>
        <v>0</v>
      </c>
      <c r="L31" s="36">
        <f>L$7*Lebenszykluskosten!$L$15</f>
        <v>0</v>
      </c>
      <c r="M31" s="36">
        <f>M$7*Lebenszykluskosten!$L$15</f>
        <v>0</v>
      </c>
      <c r="N31" s="36">
        <f>N$7*Lebenszykluskosten!$L$15</f>
        <v>0</v>
      </c>
      <c r="O31" s="36">
        <f>O$7*Lebenszykluskosten!$L$15</f>
        <v>0</v>
      </c>
      <c r="P31" s="36">
        <f>P$7*Lebenszykluskosten!$L$15</f>
        <v>0</v>
      </c>
      <c r="Q31" s="36">
        <f>Q$7*Lebenszykluskosten!$L$15</f>
        <v>0</v>
      </c>
      <c r="R31" s="36">
        <f>R$7*Lebenszykluskosten!$L$15</f>
        <v>0</v>
      </c>
    </row>
    <row r="32" spans="1:18" ht="25.5">
      <c r="A32" s="30">
        <v>27</v>
      </c>
      <c r="B32" s="31"/>
      <c r="C32" s="32" t="s">
        <v>34</v>
      </c>
      <c r="D32" s="36">
        <f aca="true" t="shared" si="11" ref="D32:R32">D31*D$9</f>
        <v>0</v>
      </c>
      <c r="E32" s="36">
        <f t="shared" si="11"/>
        <v>0</v>
      </c>
      <c r="F32" s="36">
        <f t="shared" si="11"/>
        <v>0</v>
      </c>
      <c r="G32" s="36">
        <f t="shared" si="11"/>
        <v>0</v>
      </c>
      <c r="H32" s="36">
        <f t="shared" si="11"/>
        <v>0</v>
      </c>
      <c r="I32" s="36">
        <f t="shared" si="11"/>
        <v>0</v>
      </c>
      <c r="J32" s="36">
        <f t="shared" si="11"/>
        <v>0</v>
      </c>
      <c r="K32" s="36">
        <f t="shared" si="11"/>
        <v>0</v>
      </c>
      <c r="L32" s="36">
        <f t="shared" si="11"/>
        <v>0</v>
      </c>
      <c r="M32" s="36">
        <f t="shared" si="11"/>
        <v>0</v>
      </c>
      <c r="N32" s="36">
        <f t="shared" si="11"/>
        <v>0</v>
      </c>
      <c r="O32" s="36">
        <f t="shared" si="11"/>
        <v>0</v>
      </c>
      <c r="P32" s="36">
        <f t="shared" si="11"/>
        <v>0</v>
      </c>
      <c r="Q32" s="36">
        <f t="shared" si="11"/>
        <v>0</v>
      </c>
      <c r="R32" s="36">
        <f t="shared" si="11"/>
        <v>0</v>
      </c>
    </row>
    <row r="33" spans="1:18" ht="12.75">
      <c r="A33" s="30">
        <v>28</v>
      </c>
      <c r="B33" s="31"/>
      <c r="C33" s="31" t="s">
        <v>32</v>
      </c>
      <c r="D33" s="36">
        <f>D32</f>
        <v>0</v>
      </c>
      <c r="E33" s="36">
        <f aca="true" t="shared" si="12" ref="E33:R33">D33+E32</f>
        <v>0</v>
      </c>
      <c r="F33" s="36">
        <f t="shared" si="12"/>
        <v>0</v>
      </c>
      <c r="G33" s="36">
        <f t="shared" si="12"/>
        <v>0</v>
      </c>
      <c r="H33" s="36">
        <f t="shared" si="12"/>
        <v>0</v>
      </c>
      <c r="I33" s="36">
        <f t="shared" si="12"/>
        <v>0</v>
      </c>
      <c r="J33" s="36">
        <f t="shared" si="12"/>
        <v>0</v>
      </c>
      <c r="K33" s="36">
        <f t="shared" si="12"/>
        <v>0</v>
      </c>
      <c r="L33" s="36">
        <f t="shared" si="12"/>
        <v>0</v>
      </c>
      <c r="M33" s="36">
        <f t="shared" si="12"/>
        <v>0</v>
      </c>
      <c r="N33" s="36">
        <f t="shared" si="12"/>
        <v>0</v>
      </c>
      <c r="O33" s="36">
        <f t="shared" si="12"/>
        <v>0</v>
      </c>
      <c r="P33" s="36">
        <f t="shared" si="12"/>
        <v>0</v>
      </c>
      <c r="Q33" s="36">
        <f t="shared" si="12"/>
        <v>0</v>
      </c>
      <c r="R33" s="36">
        <f t="shared" si="12"/>
        <v>0</v>
      </c>
    </row>
  </sheetData>
  <sheetProtection password="DE73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Berliner Energieagentur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v.huebner</dc:creator>
  <cp:keywords/>
  <dc:description/>
  <cp:lastModifiedBy>Administrator</cp:lastModifiedBy>
  <cp:lastPrinted>2010-02-05T11:07:27Z</cp:lastPrinted>
  <dcterms:created xsi:type="dcterms:W3CDTF">2009-05-08T11:12:31Z</dcterms:created>
  <dcterms:modified xsi:type="dcterms:W3CDTF">2011-05-20T14:32:28Z</dcterms:modified>
  <cp:category/>
  <cp:version/>
  <cp:contentType/>
  <cp:contentStatus/>
</cp:coreProperties>
</file>